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2часа" sheetId="3" r:id="rId1"/>
  </sheets>
  <calcPr calcId="144525"/>
</workbook>
</file>

<file path=xl/calcChain.xml><?xml version="1.0" encoding="utf-8"?>
<calcChain xmlns="http://schemas.openxmlformats.org/spreadsheetml/2006/main">
  <c r="G85" i="3" l="1"/>
  <c r="G80" i="3"/>
  <c r="G72" i="3"/>
  <c r="G69" i="3"/>
  <c r="G66" i="3"/>
  <c r="G68" i="3" s="1"/>
  <c r="G65" i="3"/>
  <c r="G64" i="3"/>
  <c r="G62" i="3"/>
  <c r="B57" i="3"/>
  <c r="B58" i="3" s="1"/>
  <c r="B48" i="3"/>
  <c r="B47" i="3"/>
  <c r="B49" i="3" s="1"/>
  <c r="G13" i="3"/>
  <c r="G12" i="3"/>
  <c r="G11" i="3"/>
  <c r="B10" i="3"/>
  <c r="B24" i="3" s="1"/>
  <c r="B27" i="3" s="1"/>
  <c r="B29" i="3" s="1"/>
  <c r="D23" i="3" s="1"/>
  <c r="G23" i="3" s="1"/>
  <c r="G9" i="3"/>
  <c r="G67" i="3" s="1"/>
  <c r="G8" i="3"/>
  <c r="G7" i="3"/>
  <c r="G6" i="3"/>
  <c r="G5" i="3"/>
  <c r="G4" i="3"/>
  <c r="G73" i="3" l="1"/>
  <c r="G75" i="3" s="1"/>
  <c r="B71" i="3" s="1"/>
  <c r="G92" i="3"/>
  <c r="G81" i="3"/>
  <c r="G86" i="3"/>
  <c r="B76" i="3" s="1"/>
  <c r="B50" i="3"/>
  <c r="B51" i="3" s="1"/>
  <c r="G58" i="3"/>
  <c r="B19" i="3"/>
  <c r="B20" i="3" s="1"/>
  <c r="B14" i="3" s="1"/>
  <c r="G14" i="3" s="1"/>
  <c r="G63" i="3"/>
  <c r="G70" i="3" s="1"/>
  <c r="B59" i="3" s="1"/>
  <c r="G59" i="3" s="1"/>
  <c r="G10" i="3"/>
  <c r="G76" i="3" l="1"/>
  <c r="G87" i="3"/>
  <c r="G91" i="3"/>
  <c r="G35" i="3"/>
  <c r="G37" i="3" s="1"/>
  <c r="B52" i="3"/>
  <c r="G52" i="3" s="1"/>
  <c r="B42" i="3" l="1"/>
  <c r="B40" i="3" s="1"/>
  <c r="G40" i="3" l="1"/>
  <c r="G94" i="3" s="1"/>
  <c r="G97" i="3" s="1"/>
  <c r="G33" i="3"/>
  <c r="G38" i="3" l="1"/>
  <c r="G36" i="3"/>
</calcChain>
</file>

<file path=xl/sharedStrings.xml><?xml version="1.0" encoding="utf-8"?>
<sst xmlns="http://schemas.openxmlformats.org/spreadsheetml/2006/main" count="93" uniqueCount="90">
  <si>
    <t>общая площадь  школы</t>
  </si>
  <si>
    <t>занимаемая площадь</t>
  </si>
  <si>
    <t xml:space="preserve">кол-во занятий в неделю(часы) </t>
  </si>
  <si>
    <t>кол-во занятий в месяц(часы)</t>
  </si>
  <si>
    <t>режим работы (часы)</t>
  </si>
  <si>
    <t>кол-во детей</t>
  </si>
  <si>
    <t>стоим-сть  используемого оборудования в.т.ч</t>
  </si>
  <si>
    <t>Оплата труда :</t>
  </si>
  <si>
    <t>оклад</t>
  </si>
  <si>
    <t>за метод.литер.</t>
  </si>
  <si>
    <t>за звание,</t>
  </si>
  <si>
    <t>начисление 30,2%</t>
  </si>
  <si>
    <t>всего</t>
  </si>
  <si>
    <t xml:space="preserve">оплата труда за час занятия на 1го обучающегося </t>
  </si>
  <si>
    <t xml:space="preserve"> 2.Затраты на материальные запасы на 1го ребенка-</t>
  </si>
  <si>
    <t>Стоимость оборудования</t>
  </si>
  <si>
    <t>количество месяцев использования(  12,24,36)</t>
  </si>
  <si>
    <t>Стоимость  использования  оборудования в месяц в рублях</t>
  </si>
  <si>
    <t>Затраты на 1занятие</t>
  </si>
  <si>
    <t>Затраты на  1го уч-ся</t>
  </si>
  <si>
    <t>3. Объем накладных затрат 1 ребенка - руб.</t>
  </si>
  <si>
    <t>Расчет накладных затрат</t>
  </si>
  <si>
    <t>прогноз затрат на АУП</t>
  </si>
  <si>
    <t>Прогноз затрат общехозяйственного назнач.</t>
  </si>
  <si>
    <t>Прогноз суммы начисленной амортизации имущества общехоз-го назнач.</t>
  </si>
  <si>
    <t>Прогноз ФОТ основного персонала</t>
  </si>
  <si>
    <t>Коэффициент накладных затрат 5=(1+2+3)/4</t>
  </si>
  <si>
    <t xml:space="preserve">Затраты на основн персонал, </t>
  </si>
  <si>
    <t>Итого накладные затраты (в час на 1 реб)</t>
  </si>
  <si>
    <t>3.Затраты общехозяйственного назначения   всего-</t>
  </si>
  <si>
    <t>всего затраты</t>
  </si>
  <si>
    <t>а, оплата труда обслуживающего персонала</t>
  </si>
  <si>
    <t>недельная нагрузка в часах</t>
  </si>
  <si>
    <t>количество недель</t>
  </si>
  <si>
    <t xml:space="preserve">количество  часов </t>
  </si>
  <si>
    <t>количество детей</t>
  </si>
  <si>
    <t>затраты на 1 го уч-ся в рублях</t>
  </si>
  <si>
    <t>начисление на опл. труда 30,2%</t>
  </si>
  <si>
    <t xml:space="preserve">4. Затраты на коммунальные услуги:  </t>
  </si>
  <si>
    <t>годовое потребление  эл/энерза год квт/час</t>
  </si>
  <si>
    <t>кол/во рабочих (учебных)дней в году</t>
  </si>
  <si>
    <t>кол/во часов работы здания школы</t>
  </si>
  <si>
    <t>Годовой(средний )тариф за эл/энергию</t>
  </si>
  <si>
    <t>затраты в 1час работы зд.школы.(квт/час)</t>
  </si>
  <si>
    <t>затраты  эл/э в 1час работы зд.школы.(в рублях)</t>
  </si>
  <si>
    <t xml:space="preserve"> Вода- </t>
  </si>
  <si>
    <t>норматив на 1го ребенка (куб.м)</t>
  </si>
  <si>
    <t>кол-во рабочих дней</t>
  </si>
  <si>
    <t xml:space="preserve"> по нормативу на 1 ребенка  в год  водоснабжение 2,4 куб.м/ 216 учебн.дн=0,011куб.м в  день,т.е.11л</t>
  </si>
  <si>
    <t>2 работника(  учительница, уборщ)*11 л/12 час/1000= 0,0018куб.м.*30,38 руб.= 0,06руб.</t>
  </si>
  <si>
    <t>На мытье полов 75 л/1000=0,075 куб.м.*30,38 руб.=2,28 руб.</t>
  </si>
  <si>
    <t xml:space="preserve"> по нормативу на 1 ребенка  в год  водоотведение 2,2куб.мет/ 216 учебн.дн=0,010куб.м в  день,т.е.10л</t>
  </si>
  <si>
    <t>2 работника(  учительница, уборщ)*10 л/12 час/1000= 0,0016куб.м.*24,44руб.= 0,04руб.</t>
  </si>
  <si>
    <t>0,0009куб.м+0,0018куб.м+0,075куб.м=0,0777куб.м*24,44 руб=1,90руб</t>
  </si>
  <si>
    <t>отопление   (гкал) по факту</t>
  </si>
  <si>
    <t>тариф</t>
  </si>
  <si>
    <t>5.Материальные затраты - руб.</t>
  </si>
  <si>
    <t>- Канцелярские товары (для ведения документации) – 1,3 руб. на одного ребенка</t>
  </si>
  <si>
    <t>Стоимость – 1248 руб.</t>
  </si>
  <si>
    <t>Срок полезного использования – 8 мес.</t>
  </si>
  <si>
    <t>Расходы в месяц – 1248/8=156</t>
  </si>
  <si>
    <t>- Моющие средства для уборки помещения –  1,04 руб. на одного ребенка</t>
  </si>
  <si>
    <t>Стоимость – 960 руб.</t>
  </si>
  <si>
    <t>Расходы в месяц –960/8=120руб</t>
  </si>
  <si>
    <t xml:space="preserve"> всего  на материальные затраты:</t>
  </si>
  <si>
    <t>Расчет стоимости одного занятия на 1 уч-ся:</t>
  </si>
  <si>
    <t>Расчет цены на оказание платной услуги</t>
  </si>
  <si>
    <t>Наименование статей затрат</t>
  </si>
  <si>
    <t>Затраты на оплату труда основного персонала</t>
  </si>
  <si>
    <t>Затраты материальных запасов</t>
  </si>
  <si>
    <t xml:space="preserve">ст-ть обор.  </t>
  </si>
  <si>
    <t>Сумма начисленной амортизации оборудования, используемого при оказании платной услуги</t>
  </si>
  <si>
    <t>Накладные затраты, относимые на  платную услугу</t>
  </si>
  <si>
    <t>Итого затрат</t>
  </si>
  <si>
    <t>Цена на 1 платную услугу на 1 ребенка</t>
  </si>
  <si>
    <t>Цена в месяц на 1 ребенка</t>
  </si>
  <si>
    <t>Бурметьевская сош</t>
  </si>
  <si>
    <t>столы,стулья</t>
  </si>
  <si>
    <t>Будущий первоклассник</t>
  </si>
  <si>
    <t>1 реб*11л(в день )/12 часов/1000=0,0009 куб.м*30,38 руб.=0,0273руб.*9чел.=0,2457</t>
  </si>
  <si>
    <t>1реб*10л(в день) /12часов/1000=0,0008куб.м*24,44ру=0,020*9чел=0,18руб.</t>
  </si>
  <si>
    <t>0,25+0,06+2,28+0,18+0,04+1,90=4,71</t>
  </si>
  <si>
    <t>286Гкал(по факту 2017 г)/8 мес(период отопления)= 35,75Гкал в мес.</t>
  </si>
  <si>
    <t>35,75Гкал/ 1440,4кв.м.* 33,кв.м= 0,83393Гкал/30 дн/24 ч*1 ч= 0,0011Гкал в час*1846,09руб.=2,1382 руб.</t>
  </si>
  <si>
    <t>Затраты на одного ребенка за одно занятие – 156/4(часов в месяц)=39/9(кол-во детей)= 4,33</t>
  </si>
  <si>
    <t>Затраты на одного ребенка за одно занятие – 120/4(часов в месяц)=30/9(кол-во детей)=3,33руб</t>
  </si>
  <si>
    <t>4,333+3,333=7,67</t>
  </si>
  <si>
    <t>ноутбук</t>
  </si>
  <si>
    <t>Айсина З.М.</t>
  </si>
  <si>
    <t>за категорию первая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</si>
</sst>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theme="1"/>
      <name val="Cambria"/>
      <family val="1"/>
      <charset val="204"/>
      <scheme val="major"/>
    </font>
    <font>
      <b/>
      <i/>
      <sz val="11"/>
      <color theme="1"/>
      <name val="Cambria"/>
      <family val="1"/>
      <charset val="204"/>
      <scheme val="major"/>
    </font>
    <font>
      <i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Border="1"/>
    <xf numFmtId="0" fontId="2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wrapText="1"/>
    </xf>
    <xf numFmtId="0" fontId="1" fillId="2" borderId="0" xfId="0" applyFont="1" applyFill="1" applyBorder="1"/>
    <xf numFmtId="2" fontId="1" fillId="2" borderId="0" xfId="0" applyNumberFormat="1" applyFont="1" applyFill="1"/>
    <xf numFmtId="2" fontId="2" fillId="0" borderId="0" xfId="0" applyNumberFormat="1" applyFont="1"/>
    <xf numFmtId="0" fontId="2" fillId="2" borderId="0" xfId="0" applyFont="1" applyFill="1" applyBorder="1"/>
    <xf numFmtId="2" fontId="2" fillId="0" borderId="0" xfId="0" applyNumberFormat="1" applyFont="1" applyAlignment="1">
      <alignment wrapText="1"/>
    </xf>
    <xf numFmtId="2" fontId="2" fillId="2" borderId="0" xfId="0" applyNumberFormat="1" applyFont="1" applyFill="1" applyBorder="1" applyAlignment="1">
      <alignment wrapText="1"/>
    </xf>
    <xf numFmtId="0" fontId="1" fillId="2" borderId="0" xfId="0" applyFont="1" applyFill="1"/>
    <xf numFmtId="2" fontId="2" fillId="2" borderId="0" xfId="0" applyNumberFormat="1" applyFont="1" applyFill="1"/>
    <xf numFmtId="2" fontId="2" fillId="0" borderId="0" xfId="0" applyNumberFormat="1" applyFont="1" applyBorder="1" applyAlignment="1">
      <alignment wrapText="1"/>
    </xf>
    <xf numFmtId="0" fontId="2" fillId="0" borderId="0" xfId="0" applyFont="1" applyBorder="1" applyAlignment="1">
      <alignment horizontal="left"/>
    </xf>
    <xf numFmtId="2" fontId="2" fillId="0" borderId="0" xfId="0" applyNumberFormat="1" applyFont="1" applyBorder="1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Border="1"/>
    <xf numFmtId="0" fontId="1" fillId="3" borderId="0" xfId="0" applyFont="1" applyFill="1" applyBorder="1"/>
    <xf numFmtId="0" fontId="1" fillId="0" borderId="0" xfId="0" applyFont="1"/>
    <xf numFmtId="1" fontId="2" fillId="0" borderId="0" xfId="0" applyNumberFormat="1" applyFont="1"/>
    <xf numFmtId="2" fontId="3" fillId="0" borderId="0" xfId="0" applyNumberFormat="1" applyFont="1"/>
    <xf numFmtId="0" fontId="3" fillId="0" borderId="0" xfId="0" applyFont="1"/>
    <xf numFmtId="2" fontId="3" fillId="2" borderId="0" xfId="0" applyNumberFormat="1" applyFont="1" applyFill="1"/>
    <xf numFmtId="0" fontId="3" fillId="2" borderId="0" xfId="0" applyFont="1" applyFill="1" applyBorder="1"/>
    <xf numFmtId="164" fontId="3" fillId="0" borderId="0" xfId="0" applyNumberFormat="1" applyFont="1"/>
    <xf numFmtId="0" fontId="3" fillId="0" borderId="0" xfId="0" applyFont="1" applyBorder="1"/>
    <xf numFmtId="2" fontId="1" fillId="0" borderId="0" xfId="0" applyNumberFormat="1" applyFont="1"/>
    <xf numFmtId="0" fontId="3" fillId="0" borderId="0" xfId="0" applyFont="1" applyAlignment="1">
      <alignment horizontal="left" indent="2"/>
    </xf>
    <xf numFmtId="0" fontId="3" fillId="2" borderId="0" xfId="0" applyFont="1" applyFill="1" applyAlignment="1">
      <alignment horizontal="left" indent="2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/>
    <xf numFmtId="2" fontId="2" fillId="0" borderId="1" xfId="0" applyNumberFormat="1" applyFont="1" applyBorder="1"/>
    <xf numFmtId="2" fontId="2" fillId="2" borderId="1" xfId="0" applyNumberFormat="1" applyFont="1" applyFill="1" applyBorder="1"/>
    <xf numFmtId="0" fontId="0" fillId="2" borderId="0" xfId="0" applyFill="1"/>
    <xf numFmtId="2" fontId="3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3" borderId="0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7"/>
  <sheetViews>
    <sheetView tabSelected="1" workbookViewId="0">
      <selection activeCell="K91" sqref="K91"/>
    </sheetView>
  </sheetViews>
  <sheetFormatPr defaultRowHeight="15" x14ac:dyDescent="0.25"/>
  <cols>
    <col min="1" max="1" width="44.5703125" customWidth="1"/>
    <col min="3" max="3" width="21.28515625" customWidth="1"/>
  </cols>
  <sheetData>
    <row r="1" spans="1:8" x14ac:dyDescent="0.25">
      <c r="A1" s="1" t="s">
        <v>76</v>
      </c>
      <c r="B1" s="2"/>
      <c r="C1" s="2"/>
      <c r="D1" s="2"/>
      <c r="E1" s="2"/>
      <c r="F1" s="2"/>
      <c r="G1" s="2"/>
      <c r="H1" s="2"/>
    </row>
    <row r="2" spans="1:8" x14ac:dyDescent="0.25">
      <c r="A2" s="3" t="s">
        <v>78</v>
      </c>
      <c r="B2" s="2"/>
      <c r="C2" s="2"/>
      <c r="D2" s="2"/>
      <c r="E2" s="2"/>
      <c r="F2" s="2"/>
      <c r="G2" s="2"/>
      <c r="H2" s="2"/>
    </row>
    <row r="3" spans="1:8" x14ac:dyDescent="0.25">
      <c r="A3" s="8" t="s">
        <v>88</v>
      </c>
      <c r="B3" s="2"/>
      <c r="C3" s="2"/>
      <c r="D3" s="2"/>
      <c r="E3" s="2"/>
      <c r="F3" s="2"/>
      <c r="G3" s="2"/>
      <c r="H3" s="2"/>
    </row>
    <row r="4" spans="1:8" x14ac:dyDescent="0.25">
      <c r="A4" s="3" t="s">
        <v>0</v>
      </c>
      <c r="B4" s="2">
        <v>1440.4</v>
      </c>
      <c r="C4" s="2"/>
      <c r="D4" s="2"/>
      <c r="E4" s="2"/>
      <c r="F4" s="2"/>
      <c r="G4" s="2">
        <f>B4</f>
        <v>1440.4</v>
      </c>
      <c r="H4" s="2"/>
    </row>
    <row r="5" spans="1:8" x14ac:dyDescent="0.25">
      <c r="A5" s="4" t="s">
        <v>1</v>
      </c>
      <c r="B5" s="2">
        <v>33.6</v>
      </c>
      <c r="C5" s="2"/>
      <c r="D5" s="2"/>
      <c r="E5" s="2"/>
      <c r="F5" s="2"/>
      <c r="G5" s="2">
        <f t="shared" ref="G5:G13" si="0">B5</f>
        <v>33.6</v>
      </c>
      <c r="H5" s="2"/>
    </row>
    <row r="6" spans="1:8" x14ac:dyDescent="0.25">
      <c r="A6" s="4" t="s">
        <v>2</v>
      </c>
      <c r="B6" s="2">
        <v>2</v>
      </c>
      <c r="C6" s="2"/>
      <c r="D6" s="2"/>
      <c r="E6" s="2"/>
      <c r="F6" s="2"/>
      <c r="G6" s="2">
        <f t="shared" si="0"/>
        <v>2</v>
      </c>
      <c r="H6" s="2"/>
    </row>
    <row r="7" spans="1:8" x14ac:dyDescent="0.25">
      <c r="A7" s="4" t="s">
        <v>3</v>
      </c>
      <c r="B7" s="2">
        <v>8</v>
      </c>
      <c r="C7" s="2"/>
      <c r="D7" s="2"/>
      <c r="E7" s="2"/>
      <c r="F7" s="2"/>
      <c r="G7" s="2">
        <f t="shared" si="0"/>
        <v>8</v>
      </c>
      <c r="H7" s="2"/>
    </row>
    <row r="8" spans="1:8" x14ac:dyDescent="0.25">
      <c r="A8" s="4" t="s">
        <v>4</v>
      </c>
      <c r="B8" s="2">
        <v>12</v>
      </c>
      <c r="C8" s="2"/>
      <c r="D8" s="2"/>
      <c r="E8" s="2"/>
      <c r="F8" s="2"/>
      <c r="G8" s="2">
        <f t="shared" si="0"/>
        <v>12</v>
      </c>
      <c r="H8" s="2"/>
    </row>
    <row r="9" spans="1:8" x14ac:dyDescent="0.25">
      <c r="A9" s="3" t="s">
        <v>5</v>
      </c>
      <c r="B9" s="2">
        <v>8</v>
      </c>
      <c r="C9" s="2"/>
      <c r="D9" s="2"/>
      <c r="E9" s="2"/>
      <c r="F9" s="2"/>
      <c r="G9" s="2">
        <f t="shared" si="0"/>
        <v>8</v>
      </c>
      <c r="H9" s="2"/>
    </row>
    <row r="10" spans="1:8" ht="30" x14ac:dyDescent="0.25">
      <c r="A10" s="4" t="s">
        <v>6</v>
      </c>
      <c r="B10" s="2">
        <f>B11+B12+B13</f>
        <v>16700</v>
      </c>
      <c r="C10" s="2"/>
      <c r="D10" s="2"/>
      <c r="E10" s="2"/>
      <c r="F10" s="2"/>
      <c r="G10" s="2">
        <f t="shared" si="0"/>
        <v>16700</v>
      </c>
      <c r="H10" s="2"/>
    </row>
    <row r="11" spans="1:8" x14ac:dyDescent="0.25">
      <c r="A11" s="3" t="s">
        <v>87</v>
      </c>
      <c r="B11" s="2">
        <v>10000</v>
      </c>
      <c r="C11" s="2"/>
      <c r="D11" s="2"/>
      <c r="E11" s="2"/>
      <c r="F11" s="2"/>
      <c r="G11" s="2">
        <f t="shared" si="0"/>
        <v>10000</v>
      </c>
      <c r="H11" s="2"/>
    </row>
    <row r="12" spans="1:8" x14ac:dyDescent="0.25">
      <c r="A12" s="3" t="s">
        <v>77</v>
      </c>
      <c r="B12" s="2">
        <v>6700</v>
      </c>
      <c r="C12" s="2"/>
      <c r="D12" s="2"/>
      <c r="E12" s="2"/>
      <c r="F12" s="2"/>
      <c r="G12" s="2">
        <f t="shared" si="0"/>
        <v>6700</v>
      </c>
      <c r="H12" s="2"/>
    </row>
    <row r="13" spans="1:8" x14ac:dyDescent="0.25">
      <c r="A13" s="3"/>
      <c r="B13" s="2"/>
      <c r="C13" s="2"/>
      <c r="D13" s="2"/>
      <c r="E13" s="2"/>
      <c r="F13" s="2"/>
      <c r="G13" s="2">
        <f t="shared" si="0"/>
        <v>0</v>
      </c>
      <c r="H13" s="2"/>
    </row>
    <row r="14" spans="1:8" x14ac:dyDescent="0.25">
      <c r="A14" s="5" t="s">
        <v>7</v>
      </c>
      <c r="B14" s="6">
        <f>B21</f>
        <v>50</v>
      </c>
      <c r="C14" s="2"/>
      <c r="D14" s="2"/>
      <c r="E14" s="2"/>
      <c r="F14" s="2"/>
      <c r="G14" s="7">
        <f>B14</f>
        <v>50</v>
      </c>
      <c r="H14" s="2"/>
    </row>
    <row r="15" spans="1:8" x14ac:dyDescent="0.25">
      <c r="A15" s="3" t="s">
        <v>8</v>
      </c>
      <c r="B15" s="7">
        <v>15210</v>
      </c>
      <c r="C15" s="2"/>
      <c r="D15" s="2"/>
      <c r="E15" s="2"/>
      <c r="F15" s="2"/>
      <c r="G15" s="2"/>
      <c r="H15" s="2"/>
    </row>
    <row r="16" spans="1:8" x14ac:dyDescent="0.25">
      <c r="A16" s="3" t="s">
        <v>9</v>
      </c>
      <c r="B16" s="7">
        <v>100</v>
      </c>
      <c r="C16" s="2"/>
      <c r="D16" s="2"/>
      <c r="E16" s="2"/>
      <c r="F16" s="2"/>
      <c r="G16" s="2"/>
      <c r="H16" s="2"/>
    </row>
    <row r="17" spans="1:8" x14ac:dyDescent="0.25">
      <c r="A17" s="3" t="s">
        <v>89</v>
      </c>
      <c r="B17" s="7">
        <v>1800</v>
      </c>
      <c r="C17" s="2"/>
      <c r="D17" s="2"/>
      <c r="E17" s="2"/>
      <c r="F17" s="2"/>
      <c r="G17" s="2"/>
      <c r="H17" s="2"/>
    </row>
    <row r="18" spans="1:8" x14ac:dyDescent="0.25">
      <c r="A18" s="8" t="s">
        <v>10</v>
      </c>
      <c r="B18" s="7">
        <v>0</v>
      </c>
      <c r="C18" s="2"/>
      <c r="D18" s="2"/>
      <c r="E18" s="2"/>
      <c r="F18" s="2"/>
      <c r="G18" s="2"/>
      <c r="H18" s="2"/>
    </row>
    <row r="19" spans="1:8" x14ac:dyDescent="0.25">
      <c r="A19" s="3" t="s">
        <v>11</v>
      </c>
      <c r="B19" s="9">
        <f>(B15+B16+B17)*30.2%</f>
        <v>5167.22</v>
      </c>
      <c r="C19" s="2"/>
      <c r="D19" s="2"/>
      <c r="E19" s="2"/>
      <c r="F19" s="2"/>
      <c r="G19" s="2"/>
      <c r="H19" s="2"/>
    </row>
    <row r="20" spans="1:8" x14ac:dyDescent="0.25">
      <c r="A20" s="3" t="s">
        <v>12</v>
      </c>
      <c r="B20" s="7">
        <f>SUM(B15:B19)</f>
        <v>22277.22</v>
      </c>
      <c r="C20" s="2"/>
      <c r="D20" s="2"/>
      <c r="E20" s="2"/>
      <c r="F20" s="2"/>
      <c r="G20" s="2"/>
      <c r="H20" s="2"/>
    </row>
    <row r="21" spans="1:8" ht="30" x14ac:dyDescent="0.25">
      <c r="A21" s="10" t="s">
        <v>13</v>
      </c>
      <c r="B21" s="7">
        <v>50</v>
      </c>
      <c r="C21" s="2"/>
      <c r="D21" s="2"/>
      <c r="E21" s="2"/>
      <c r="F21" s="2"/>
      <c r="G21" s="2"/>
      <c r="H21" s="2"/>
    </row>
    <row r="22" spans="1:8" x14ac:dyDescent="0.25">
      <c r="A22" s="3"/>
      <c r="B22" s="2"/>
      <c r="C22" s="2"/>
      <c r="D22" s="2"/>
      <c r="E22" s="2"/>
      <c r="F22" s="2"/>
      <c r="G22" s="2"/>
      <c r="H22" s="2"/>
    </row>
    <row r="23" spans="1:8" x14ac:dyDescent="0.25">
      <c r="A23" s="5" t="s">
        <v>14</v>
      </c>
      <c r="B23" s="11"/>
      <c r="C23" s="11"/>
      <c r="D23" s="12">
        <f>B29</f>
        <v>6.25</v>
      </c>
      <c r="E23" s="2"/>
      <c r="F23" s="2"/>
      <c r="G23" s="7">
        <f>D23</f>
        <v>6.25</v>
      </c>
      <c r="H23" s="2"/>
    </row>
    <row r="24" spans="1:8" x14ac:dyDescent="0.25">
      <c r="A24" s="13" t="s">
        <v>15</v>
      </c>
      <c r="B24" s="2">
        <f>B10</f>
        <v>16700</v>
      </c>
      <c r="C24" s="2"/>
      <c r="D24" s="2"/>
      <c r="E24" s="2"/>
      <c r="F24" s="2"/>
      <c r="G24" s="2"/>
      <c r="H24" s="2"/>
    </row>
    <row r="25" spans="1:8" ht="30" x14ac:dyDescent="0.25">
      <c r="A25" s="4" t="s">
        <v>16</v>
      </c>
      <c r="B25" s="2">
        <v>12</v>
      </c>
      <c r="C25" s="2"/>
      <c r="D25" s="2"/>
      <c r="E25" s="2"/>
      <c r="F25" s="2"/>
      <c r="G25" s="2"/>
      <c r="H25" s="2"/>
    </row>
    <row r="26" spans="1:8" x14ac:dyDescent="0.25">
      <c r="A26" s="3"/>
      <c r="B26" s="2"/>
      <c r="C26" s="2"/>
      <c r="D26" s="2"/>
      <c r="E26" s="2"/>
      <c r="F26" s="2"/>
      <c r="G26" s="2"/>
      <c r="H26" s="2"/>
    </row>
    <row r="27" spans="1:8" ht="30" x14ac:dyDescent="0.25">
      <c r="A27" s="4" t="s">
        <v>17</v>
      </c>
      <c r="B27" s="9">
        <f>B24/36</f>
        <v>463.88888888888891</v>
      </c>
      <c r="C27" s="2"/>
      <c r="D27" s="2"/>
      <c r="E27" s="2"/>
      <c r="F27" s="2"/>
      <c r="G27" s="2"/>
      <c r="H27" s="2"/>
    </row>
    <row r="28" spans="1:8" x14ac:dyDescent="0.25">
      <c r="A28" s="3" t="s">
        <v>18</v>
      </c>
      <c r="B28" s="7">
        <v>50</v>
      </c>
      <c r="C28" s="2"/>
      <c r="D28" s="2"/>
      <c r="E28" s="2"/>
      <c r="F28" s="2"/>
      <c r="G28" s="2"/>
      <c r="H28" s="2"/>
    </row>
    <row r="29" spans="1:8" x14ac:dyDescent="0.25">
      <c r="A29" s="14" t="s">
        <v>19</v>
      </c>
      <c r="B29" s="15">
        <f>B28/B9</f>
        <v>6.25</v>
      </c>
      <c r="C29" s="2"/>
      <c r="D29" s="2"/>
      <c r="E29" s="2"/>
      <c r="F29" s="2"/>
      <c r="G29" s="2"/>
      <c r="H29" s="2"/>
    </row>
    <row r="30" spans="1:8" x14ac:dyDescent="0.25">
      <c r="A30" s="11" t="s">
        <v>20</v>
      </c>
      <c r="B30" s="8"/>
      <c r="C30" s="16"/>
      <c r="D30" s="16"/>
      <c r="E30" s="2"/>
      <c r="F30" s="2"/>
      <c r="G30" s="2"/>
      <c r="H30" s="2"/>
    </row>
    <row r="31" spans="1:8" x14ac:dyDescent="0.25">
      <c r="A31" s="17" t="s">
        <v>21</v>
      </c>
      <c r="B31" s="3"/>
      <c r="C31" s="2"/>
      <c r="D31" s="2"/>
      <c r="E31" s="2"/>
      <c r="F31" s="2"/>
      <c r="G31" s="2"/>
      <c r="H31" s="2"/>
    </row>
    <row r="32" spans="1:8" x14ac:dyDescent="0.25">
      <c r="A32" s="18" t="s">
        <v>22</v>
      </c>
      <c r="B32" s="3"/>
      <c r="C32" s="2"/>
      <c r="D32" s="2"/>
      <c r="E32" s="2"/>
      <c r="F32" s="2"/>
      <c r="G32" s="2"/>
      <c r="H32" s="2"/>
    </row>
    <row r="33" spans="1:8" x14ac:dyDescent="0.25">
      <c r="A33" s="18" t="s">
        <v>23</v>
      </c>
      <c r="B33" s="3"/>
      <c r="C33" s="2"/>
      <c r="D33" s="2"/>
      <c r="E33" s="2"/>
      <c r="F33" s="2"/>
      <c r="G33" s="7">
        <f>B40</f>
        <v>17.418067848066947</v>
      </c>
      <c r="H33" s="2"/>
    </row>
    <row r="34" spans="1:8" x14ac:dyDescent="0.25">
      <c r="A34" s="41" t="s">
        <v>24</v>
      </c>
      <c r="B34" s="41"/>
      <c r="C34" s="2"/>
      <c r="D34" s="2"/>
      <c r="E34" s="2"/>
      <c r="F34" s="2"/>
      <c r="G34" s="2"/>
      <c r="H34" s="2"/>
    </row>
    <row r="35" spans="1:8" x14ac:dyDescent="0.25">
      <c r="A35" s="18" t="s">
        <v>25</v>
      </c>
      <c r="B35" s="3"/>
      <c r="C35" s="2"/>
      <c r="D35" s="2"/>
      <c r="E35" s="2"/>
      <c r="F35" s="2"/>
      <c r="G35" s="7">
        <f>G14</f>
        <v>50</v>
      </c>
      <c r="H35" s="2"/>
    </row>
    <row r="36" spans="1:8" x14ac:dyDescent="0.25">
      <c r="A36" s="18" t="s">
        <v>26</v>
      </c>
      <c r="B36" s="3"/>
      <c r="C36" s="2"/>
      <c r="D36" s="2"/>
      <c r="E36" s="2"/>
      <c r="F36" s="2"/>
      <c r="G36" s="7">
        <f>(G32+G33+G34)/G35</f>
        <v>0.34836135696133896</v>
      </c>
      <c r="H36" s="2"/>
    </row>
    <row r="37" spans="1:8" x14ac:dyDescent="0.25">
      <c r="A37" s="18" t="s">
        <v>27</v>
      </c>
      <c r="B37" s="3"/>
      <c r="C37" s="2"/>
      <c r="D37" s="2"/>
      <c r="E37" s="2"/>
      <c r="F37" s="2"/>
      <c r="G37" s="7">
        <f>G35</f>
        <v>50</v>
      </c>
      <c r="H37" s="2"/>
    </row>
    <row r="38" spans="1:8" x14ac:dyDescent="0.25">
      <c r="A38" s="18" t="s">
        <v>28</v>
      </c>
      <c r="B38" s="3"/>
      <c r="C38" s="2"/>
      <c r="D38" s="2"/>
      <c r="E38" s="2"/>
      <c r="F38" s="2"/>
      <c r="G38" s="7">
        <f>G33</f>
        <v>17.418067848066947</v>
      </c>
      <c r="H38" s="2"/>
    </row>
    <row r="39" spans="1:8" x14ac:dyDescent="0.25">
      <c r="A39" s="18"/>
      <c r="B39" s="3"/>
      <c r="C39" s="2"/>
      <c r="D39" s="2"/>
      <c r="E39" s="2"/>
      <c r="F39" s="2"/>
      <c r="G39" s="7"/>
      <c r="H39" s="2"/>
    </row>
    <row r="40" spans="1:8" x14ac:dyDescent="0.25">
      <c r="A40" s="5" t="s">
        <v>29</v>
      </c>
      <c r="B40" s="12">
        <f>B42</f>
        <v>17.418067848066947</v>
      </c>
      <c r="C40" s="16"/>
      <c r="D40" s="2"/>
      <c r="E40" s="2"/>
      <c r="F40" s="2"/>
      <c r="G40" s="7">
        <f>B40</f>
        <v>17.418067848066947</v>
      </c>
      <c r="H40" s="2"/>
    </row>
    <row r="41" spans="1:8" x14ac:dyDescent="0.25">
      <c r="A41" s="19"/>
      <c r="B41" s="17"/>
      <c r="C41" s="17"/>
      <c r="D41" s="2"/>
      <c r="E41" s="2"/>
      <c r="F41" s="2"/>
      <c r="G41" s="2"/>
      <c r="H41" s="2"/>
    </row>
    <row r="42" spans="1:8" x14ac:dyDescent="0.25">
      <c r="A42" s="3" t="s">
        <v>30</v>
      </c>
      <c r="B42" s="7">
        <f>B51+B52+B76</f>
        <v>17.418067848066947</v>
      </c>
      <c r="C42" s="2"/>
      <c r="D42" s="2"/>
      <c r="E42" s="2"/>
      <c r="F42" s="2"/>
      <c r="G42" s="2"/>
      <c r="H42" s="2"/>
    </row>
    <row r="43" spans="1:8" x14ac:dyDescent="0.25">
      <c r="A43" s="3" t="s">
        <v>31</v>
      </c>
      <c r="B43" s="7"/>
      <c r="C43" s="2"/>
      <c r="D43" s="2"/>
      <c r="E43" s="2"/>
      <c r="F43" s="2"/>
      <c r="G43" s="2"/>
      <c r="H43" s="2"/>
    </row>
    <row r="44" spans="1:8" x14ac:dyDescent="0.25">
      <c r="A44" s="3" t="s">
        <v>8</v>
      </c>
      <c r="B44" s="2">
        <v>15210</v>
      </c>
      <c r="C44" s="2"/>
      <c r="D44" s="2"/>
      <c r="E44" s="2"/>
      <c r="F44" s="2"/>
      <c r="G44" s="2"/>
      <c r="H44" s="2"/>
    </row>
    <row r="45" spans="1:8" x14ac:dyDescent="0.25">
      <c r="A45" s="3" t="s">
        <v>32</v>
      </c>
      <c r="B45" s="2">
        <v>40</v>
      </c>
      <c r="C45" s="2"/>
      <c r="D45" s="2"/>
      <c r="E45" s="2"/>
      <c r="F45" s="2"/>
      <c r="G45" s="2"/>
      <c r="H45" s="2"/>
    </row>
    <row r="46" spans="1:8" x14ac:dyDescent="0.25">
      <c r="A46" s="3" t="s">
        <v>33</v>
      </c>
      <c r="B46" s="2">
        <v>4</v>
      </c>
      <c r="C46" s="2"/>
      <c r="D46" s="2"/>
      <c r="E46" s="2"/>
      <c r="F46" s="2"/>
      <c r="G46" s="2"/>
      <c r="H46" s="2"/>
    </row>
    <row r="47" spans="1:8" x14ac:dyDescent="0.25">
      <c r="A47" s="3" t="s">
        <v>34</v>
      </c>
      <c r="B47" s="2">
        <f>B6</f>
        <v>2</v>
      </c>
      <c r="C47" s="2"/>
      <c r="D47" s="2"/>
      <c r="E47" s="2"/>
      <c r="F47" s="2"/>
      <c r="G47" s="2"/>
      <c r="H47" s="2"/>
    </row>
    <row r="48" spans="1:8" x14ac:dyDescent="0.25">
      <c r="A48" s="3" t="s">
        <v>35</v>
      </c>
      <c r="B48" s="2">
        <f>B9</f>
        <v>8</v>
      </c>
      <c r="C48" s="2"/>
      <c r="D48" s="2"/>
      <c r="E48" s="2"/>
      <c r="F48" s="2"/>
      <c r="G48" s="2"/>
      <c r="H48" s="2"/>
    </row>
    <row r="49" spans="1:8" x14ac:dyDescent="0.25">
      <c r="A49" s="3" t="s">
        <v>36</v>
      </c>
      <c r="B49" s="7">
        <f>B44/B45/B46/B47/B48</f>
        <v>5.94140625</v>
      </c>
      <c r="C49" s="2"/>
      <c r="D49" s="2"/>
      <c r="E49" s="2"/>
      <c r="F49" s="2"/>
      <c r="G49" s="2"/>
      <c r="H49" s="2"/>
    </row>
    <row r="50" spans="1:8" x14ac:dyDescent="0.25">
      <c r="A50" s="3" t="s">
        <v>37</v>
      </c>
      <c r="B50" s="7">
        <f>B49*30.25/100</f>
        <v>1.7972753906250001</v>
      </c>
      <c r="C50" s="2"/>
      <c r="D50" s="2"/>
      <c r="E50" s="2"/>
      <c r="F50" s="2"/>
      <c r="G50" s="2"/>
      <c r="H50" s="2"/>
    </row>
    <row r="51" spans="1:8" x14ac:dyDescent="0.25">
      <c r="A51" s="3" t="s">
        <v>12</v>
      </c>
      <c r="B51" s="7">
        <f>B49+B50</f>
        <v>7.7386816406249999</v>
      </c>
      <c r="C51" s="2"/>
      <c r="D51" s="2"/>
      <c r="E51" s="2"/>
      <c r="F51" s="2"/>
      <c r="G51" s="2"/>
      <c r="H51" s="2"/>
    </row>
    <row r="52" spans="1:8" x14ac:dyDescent="0.25">
      <c r="A52" s="11" t="s">
        <v>38</v>
      </c>
      <c r="B52" s="12">
        <f>(B58+B59+B71)/B9</f>
        <v>1.0543862074419486</v>
      </c>
      <c r="C52" s="16"/>
      <c r="D52" s="16"/>
      <c r="E52" s="2"/>
      <c r="F52" s="2"/>
      <c r="G52" s="7">
        <f>B52</f>
        <v>1.0543862074419486</v>
      </c>
      <c r="H52" s="2"/>
    </row>
    <row r="53" spans="1:8" x14ac:dyDescent="0.25">
      <c r="A53" s="3" t="s">
        <v>39</v>
      </c>
      <c r="B53" s="2">
        <v>28507</v>
      </c>
      <c r="C53" s="2"/>
      <c r="D53" s="2"/>
      <c r="E53" s="2"/>
      <c r="F53" s="2"/>
      <c r="G53" s="2"/>
      <c r="H53" s="2"/>
    </row>
    <row r="54" spans="1:8" x14ac:dyDescent="0.25">
      <c r="A54" s="13" t="s">
        <v>40</v>
      </c>
      <c r="B54" s="2">
        <v>216</v>
      </c>
      <c r="C54" s="2"/>
      <c r="D54" s="2"/>
      <c r="E54" s="2"/>
      <c r="F54" s="2"/>
      <c r="G54" s="2"/>
      <c r="H54" s="2"/>
    </row>
    <row r="55" spans="1:8" x14ac:dyDescent="0.25">
      <c r="A55" s="3" t="s">
        <v>41</v>
      </c>
      <c r="B55" s="2">
        <v>12</v>
      </c>
      <c r="C55" s="2"/>
      <c r="D55" s="2"/>
      <c r="E55" s="2"/>
      <c r="F55" s="2"/>
      <c r="G55" s="2"/>
      <c r="H55" s="2"/>
    </row>
    <row r="56" spans="1:8" x14ac:dyDescent="0.25">
      <c r="A56" s="3" t="s">
        <v>42</v>
      </c>
      <c r="B56" s="2">
        <v>6.37</v>
      </c>
      <c r="C56" s="2"/>
      <c r="D56" s="2"/>
      <c r="E56" s="2"/>
      <c r="F56" s="2"/>
      <c r="G56" s="2"/>
      <c r="H56" s="2"/>
    </row>
    <row r="57" spans="1:8" x14ac:dyDescent="0.25">
      <c r="A57" s="3" t="s">
        <v>43</v>
      </c>
      <c r="B57" s="9">
        <f>B53/B54/B55</f>
        <v>10.998070987654321</v>
      </c>
      <c r="C57" s="2"/>
      <c r="D57" s="2"/>
      <c r="E57" s="2"/>
      <c r="F57" s="2"/>
      <c r="G57" s="2"/>
      <c r="H57" s="2"/>
    </row>
    <row r="58" spans="1:8" x14ac:dyDescent="0.25">
      <c r="A58" s="3" t="s">
        <v>44</v>
      </c>
      <c r="B58" s="7">
        <f>B57/B4*B5*B56</f>
        <v>1.6342259994651693</v>
      </c>
      <c r="C58" s="2"/>
      <c r="D58" s="2"/>
      <c r="E58" s="2"/>
      <c r="F58" s="2"/>
      <c r="G58" s="7">
        <f>B58</f>
        <v>1.6342259994651693</v>
      </c>
      <c r="H58" s="2"/>
    </row>
    <row r="59" spans="1:8" x14ac:dyDescent="0.25">
      <c r="A59" s="11" t="s">
        <v>45</v>
      </c>
      <c r="B59" s="12">
        <f>G70</f>
        <v>4.6626426913580241</v>
      </c>
      <c r="C59" s="2"/>
      <c r="D59" s="2"/>
      <c r="E59" s="2"/>
      <c r="F59" s="2"/>
      <c r="G59" s="12">
        <f>B59</f>
        <v>4.6626426913580241</v>
      </c>
      <c r="H59" s="2"/>
    </row>
    <row r="60" spans="1:8" x14ac:dyDescent="0.25">
      <c r="A60" s="20" t="s">
        <v>46</v>
      </c>
      <c r="B60" s="2"/>
      <c r="C60" s="2"/>
      <c r="D60" s="2"/>
      <c r="E60" s="2"/>
      <c r="F60" s="2"/>
      <c r="G60" s="2">
        <v>2.4</v>
      </c>
      <c r="H60" s="2"/>
    </row>
    <row r="61" spans="1:8" x14ac:dyDescent="0.25">
      <c r="A61" s="2" t="s">
        <v>47</v>
      </c>
      <c r="B61" s="2"/>
      <c r="C61" s="2"/>
      <c r="D61" s="2"/>
      <c r="E61" s="2"/>
      <c r="F61" s="2"/>
      <c r="G61" s="2">
        <v>216</v>
      </c>
      <c r="H61" s="2"/>
    </row>
    <row r="62" spans="1:8" x14ac:dyDescent="0.25">
      <c r="A62" s="20" t="s">
        <v>48</v>
      </c>
      <c r="B62" s="2"/>
      <c r="C62" s="2"/>
      <c r="D62" s="2"/>
      <c r="E62" s="2"/>
      <c r="F62" s="2"/>
      <c r="G62" s="21">
        <f>(G60/G61)*1000</f>
        <v>11.111111111111111</v>
      </c>
      <c r="H62" s="2"/>
    </row>
    <row r="63" spans="1:8" x14ac:dyDescent="0.25">
      <c r="A63" s="2" t="s">
        <v>79</v>
      </c>
      <c r="B63" s="2"/>
      <c r="C63" s="2"/>
      <c r="D63" s="2"/>
      <c r="E63" s="2"/>
      <c r="F63" s="2"/>
      <c r="G63" s="7">
        <f>G62/12/1000*30.38*G9</f>
        <v>0.22503703703703704</v>
      </c>
      <c r="H63" s="2"/>
    </row>
    <row r="64" spans="1:8" x14ac:dyDescent="0.25">
      <c r="A64" s="2" t="s">
        <v>49</v>
      </c>
      <c r="B64" s="2"/>
      <c r="C64" s="2"/>
      <c r="D64" s="2"/>
      <c r="E64" s="2"/>
      <c r="F64" s="2"/>
      <c r="G64" s="7">
        <f>2*11/12/1000*30.38</f>
        <v>5.5696666666666665E-2</v>
      </c>
      <c r="H64" s="2"/>
    </row>
    <row r="65" spans="1:8" x14ac:dyDescent="0.25">
      <c r="A65" s="2" t="s">
        <v>50</v>
      </c>
      <c r="B65" s="2"/>
      <c r="C65" s="2"/>
      <c r="D65" s="2"/>
      <c r="E65" s="2"/>
      <c r="F65" s="2"/>
      <c r="G65" s="7">
        <f>75/1000*30.38</f>
        <v>2.2784999999999997</v>
      </c>
      <c r="H65" s="2"/>
    </row>
    <row r="66" spans="1:8" x14ac:dyDescent="0.25">
      <c r="A66" s="20" t="s">
        <v>51</v>
      </c>
      <c r="B66" s="2"/>
      <c r="C66" s="2"/>
      <c r="D66" s="2"/>
      <c r="E66" s="2"/>
      <c r="F66" s="2"/>
      <c r="G66" s="21">
        <f>2.2/216*1000</f>
        <v>10.185185185185187</v>
      </c>
      <c r="H66" s="2"/>
    </row>
    <row r="67" spans="1:8" x14ac:dyDescent="0.25">
      <c r="A67" s="20" t="s">
        <v>80</v>
      </c>
      <c r="B67" s="2"/>
      <c r="C67" s="2"/>
      <c r="D67" s="2"/>
      <c r="E67" s="2"/>
      <c r="F67" s="2"/>
      <c r="G67" s="22">
        <f>10/12/1000*24.44*G9</f>
        <v>0.16293333333333335</v>
      </c>
      <c r="H67" s="23"/>
    </row>
    <row r="68" spans="1:8" x14ac:dyDescent="0.25">
      <c r="A68" s="2" t="s">
        <v>52</v>
      </c>
      <c r="B68" s="2"/>
      <c r="C68" s="2"/>
      <c r="D68" s="2"/>
      <c r="E68" s="2"/>
      <c r="F68" s="2"/>
      <c r="G68" s="22">
        <f>2*G66/12/1000*24.44</f>
        <v>4.1487654320987659E-2</v>
      </c>
      <c r="H68" s="23"/>
    </row>
    <row r="69" spans="1:8" x14ac:dyDescent="0.25">
      <c r="A69" s="20" t="s">
        <v>53</v>
      </c>
      <c r="B69" s="2"/>
      <c r="C69" s="23"/>
      <c r="D69" s="23"/>
      <c r="E69" s="23"/>
      <c r="F69" s="23"/>
      <c r="G69" s="22">
        <f>(0.0009+0.0018+0.075)*24.44</f>
        <v>1.8989879999999999</v>
      </c>
      <c r="H69" s="23"/>
    </row>
    <row r="70" spans="1:8" x14ac:dyDescent="0.25">
      <c r="A70" s="20" t="s">
        <v>81</v>
      </c>
      <c r="B70" s="2"/>
      <c r="C70" s="23"/>
      <c r="D70" s="23"/>
      <c r="E70" s="23"/>
      <c r="F70" s="23"/>
      <c r="G70" s="24">
        <f>G63+G64+G65+G67+G68+G69</f>
        <v>4.6626426913580241</v>
      </c>
      <c r="H70" s="23"/>
    </row>
    <row r="71" spans="1:8" x14ac:dyDescent="0.25">
      <c r="A71" s="25" t="s">
        <v>54</v>
      </c>
      <c r="B71" s="24">
        <f>G75</f>
        <v>2.1382209687123948</v>
      </c>
      <c r="C71" s="23"/>
      <c r="D71" s="23"/>
      <c r="E71" s="23"/>
      <c r="F71" s="23"/>
      <c r="G71" s="23">
        <v>286</v>
      </c>
      <c r="H71" s="23"/>
    </row>
    <row r="72" spans="1:8" x14ac:dyDescent="0.25">
      <c r="A72" s="2" t="s">
        <v>82</v>
      </c>
      <c r="B72" s="2"/>
      <c r="C72" s="23"/>
      <c r="D72" s="23"/>
      <c r="E72" s="23"/>
      <c r="F72" s="23"/>
      <c r="G72" s="23">
        <f>G71/8</f>
        <v>35.75</v>
      </c>
      <c r="H72" s="23"/>
    </row>
    <row r="73" spans="1:8" x14ac:dyDescent="0.25">
      <c r="A73" s="2" t="s">
        <v>83</v>
      </c>
      <c r="B73" s="2"/>
      <c r="C73" s="23"/>
      <c r="D73" s="23"/>
      <c r="E73" s="23"/>
      <c r="F73" s="23"/>
      <c r="G73" s="26">
        <f>G72/G4*G5/30/24*1</f>
        <v>1.1582430806257522E-3</v>
      </c>
      <c r="H73" s="23"/>
    </row>
    <row r="74" spans="1:8" x14ac:dyDescent="0.25">
      <c r="A74" s="2"/>
      <c r="B74" s="2"/>
      <c r="C74" s="23"/>
      <c r="D74" s="23"/>
      <c r="E74" s="23"/>
      <c r="F74" s="23"/>
      <c r="G74" s="23">
        <v>1846.09</v>
      </c>
      <c r="H74" s="23" t="s">
        <v>55</v>
      </c>
    </row>
    <row r="75" spans="1:8" x14ac:dyDescent="0.25">
      <c r="A75" s="27"/>
      <c r="B75" s="23"/>
      <c r="C75" s="23"/>
      <c r="D75" s="23"/>
      <c r="E75" s="23"/>
      <c r="F75" s="23"/>
      <c r="G75" s="24">
        <f>G73*G74</f>
        <v>2.1382209687123948</v>
      </c>
      <c r="H75" s="23"/>
    </row>
    <row r="76" spans="1:8" x14ac:dyDescent="0.25">
      <c r="A76" s="11" t="s">
        <v>56</v>
      </c>
      <c r="B76" s="28">
        <f>G81+G86</f>
        <v>8.625</v>
      </c>
      <c r="C76" s="22"/>
      <c r="D76" s="22"/>
      <c r="E76" s="22"/>
      <c r="F76" s="22"/>
      <c r="G76" s="22">
        <f>G81+G86</f>
        <v>8.625</v>
      </c>
      <c r="H76" s="23"/>
    </row>
    <row r="77" spans="1:8" x14ac:dyDescent="0.25">
      <c r="A77" s="23" t="s">
        <v>57</v>
      </c>
      <c r="B77" s="23"/>
      <c r="C77" s="23"/>
      <c r="D77" s="23"/>
      <c r="E77" s="23"/>
      <c r="F77" s="23"/>
      <c r="G77" s="23">
        <v>1.3</v>
      </c>
      <c r="H77" s="23"/>
    </row>
    <row r="78" spans="1:8" x14ac:dyDescent="0.25">
      <c r="A78" s="23" t="s">
        <v>58</v>
      </c>
      <c r="B78" s="23"/>
      <c r="C78" s="23"/>
      <c r="D78" s="23"/>
      <c r="E78" s="23"/>
      <c r="F78" s="23"/>
      <c r="G78" s="23">
        <v>1248</v>
      </c>
      <c r="H78" s="23"/>
    </row>
    <row r="79" spans="1:8" x14ac:dyDescent="0.25">
      <c r="A79" s="23" t="s">
        <v>59</v>
      </c>
      <c r="B79" s="23"/>
      <c r="C79" s="23"/>
      <c r="D79" s="23"/>
      <c r="E79" s="23"/>
      <c r="F79" s="23"/>
      <c r="G79" s="23">
        <v>8</v>
      </c>
      <c r="H79" s="23"/>
    </row>
    <row r="80" spans="1:8" x14ac:dyDescent="0.25">
      <c r="A80" s="23" t="s">
        <v>60</v>
      </c>
      <c r="B80" s="23"/>
      <c r="C80" s="23"/>
      <c r="D80" s="23"/>
      <c r="E80" s="23"/>
      <c r="F80" s="23"/>
      <c r="G80" s="23">
        <f>G78/8</f>
        <v>156</v>
      </c>
      <c r="H80" s="23"/>
    </row>
    <row r="81" spans="1:11" x14ac:dyDescent="0.25">
      <c r="A81" s="23" t="s">
        <v>84</v>
      </c>
      <c r="B81" s="23"/>
      <c r="C81" s="23"/>
      <c r="D81" s="23"/>
      <c r="E81" s="23"/>
      <c r="F81" s="23"/>
      <c r="G81" s="23">
        <f>G80/4/G9</f>
        <v>4.875</v>
      </c>
      <c r="H81" s="23"/>
    </row>
    <row r="82" spans="1:11" x14ac:dyDescent="0.25">
      <c r="A82" s="23" t="s">
        <v>61</v>
      </c>
      <c r="B82" s="23"/>
      <c r="C82" s="23"/>
      <c r="D82" s="23"/>
      <c r="E82" s="23"/>
      <c r="F82" s="23"/>
      <c r="G82" s="23">
        <v>1.04</v>
      </c>
      <c r="H82" s="23"/>
    </row>
    <row r="83" spans="1:11" x14ac:dyDescent="0.25">
      <c r="A83" s="23" t="s">
        <v>62</v>
      </c>
      <c r="B83" s="23"/>
      <c r="C83" s="23"/>
      <c r="D83" s="23"/>
      <c r="E83" s="23"/>
      <c r="F83" s="23"/>
      <c r="G83" s="23">
        <v>960</v>
      </c>
      <c r="H83" s="23"/>
    </row>
    <row r="84" spans="1:11" x14ac:dyDescent="0.25">
      <c r="A84" s="23" t="s">
        <v>59</v>
      </c>
      <c r="B84" s="23"/>
      <c r="C84" s="23"/>
      <c r="D84" s="23"/>
      <c r="E84" s="23"/>
      <c r="F84" s="23"/>
      <c r="G84" s="23">
        <v>8</v>
      </c>
      <c r="H84" s="23"/>
    </row>
    <row r="85" spans="1:11" x14ac:dyDescent="0.25">
      <c r="A85" s="23" t="s">
        <v>63</v>
      </c>
      <c r="B85" s="23"/>
      <c r="C85" s="23"/>
      <c r="D85" s="23"/>
      <c r="E85" s="23"/>
      <c r="F85" s="23"/>
      <c r="G85" s="23">
        <f>G83/G84</f>
        <v>120</v>
      </c>
      <c r="H85" s="23"/>
    </row>
    <row r="86" spans="1:11" x14ac:dyDescent="0.25">
      <c r="A86" s="23" t="s">
        <v>85</v>
      </c>
      <c r="B86" s="23"/>
      <c r="C86" s="23"/>
      <c r="D86" s="23"/>
      <c r="E86" s="23"/>
      <c r="F86" s="23"/>
      <c r="G86" s="23">
        <f>G85/4/G9</f>
        <v>3.75</v>
      </c>
      <c r="H86" s="23"/>
    </row>
    <row r="87" spans="1:11" x14ac:dyDescent="0.25">
      <c r="A87" s="23" t="s">
        <v>64</v>
      </c>
      <c r="B87" s="29"/>
      <c r="C87" s="2" t="s">
        <v>86</v>
      </c>
      <c r="D87" s="2"/>
      <c r="E87" s="2"/>
      <c r="F87" s="2"/>
      <c r="G87" s="2">
        <f>G81+G86</f>
        <v>8.625</v>
      </c>
      <c r="H87" s="2"/>
    </row>
    <row r="88" spans="1:11" x14ac:dyDescent="0.25">
      <c r="A88" s="30" t="s">
        <v>65</v>
      </c>
      <c r="B88" s="30"/>
      <c r="C88" s="2"/>
      <c r="D88" s="2"/>
      <c r="E88" s="2"/>
      <c r="F88" s="2"/>
      <c r="G88" s="2"/>
      <c r="H88" s="2"/>
    </row>
    <row r="89" spans="1:11" x14ac:dyDescent="0.25">
      <c r="A89" s="31" t="s">
        <v>66</v>
      </c>
      <c r="B89" s="32"/>
      <c r="C89" s="2"/>
      <c r="D89" s="2"/>
      <c r="E89" s="2"/>
      <c r="F89" s="2"/>
      <c r="G89" s="2"/>
      <c r="H89" s="2"/>
    </row>
    <row r="90" spans="1:11" x14ac:dyDescent="0.25">
      <c r="A90" s="33" t="s">
        <v>67</v>
      </c>
      <c r="B90" s="33"/>
      <c r="C90" s="34"/>
      <c r="D90" s="34"/>
      <c r="E90" s="34"/>
      <c r="F90" s="34"/>
      <c r="G90" s="34"/>
      <c r="H90" s="2"/>
    </row>
    <row r="91" spans="1:11" ht="28.5" x14ac:dyDescent="0.25">
      <c r="A91" s="33" t="s">
        <v>68</v>
      </c>
      <c r="B91" s="33"/>
      <c r="C91" s="34"/>
      <c r="D91" s="34"/>
      <c r="E91" s="34"/>
      <c r="F91" s="34"/>
      <c r="G91" s="35">
        <f>G14*G9</f>
        <v>400</v>
      </c>
      <c r="H91" s="2"/>
    </row>
    <row r="92" spans="1:11" x14ac:dyDescent="0.25">
      <c r="A92" s="33" t="s">
        <v>69</v>
      </c>
      <c r="B92" s="33"/>
      <c r="C92" s="34"/>
      <c r="D92" s="34"/>
      <c r="E92" s="34"/>
      <c r="F92" s="34"/>
      <c r="G92" s="36">
        <f>G23*G9</f>
        <v>50</v>
      </c>
      <c r="H92" s="16" t="s">
        <v>70</v>
      </c>
      <c r="I92" s="37"/>
      <c r="J92" s="37"/>
      <c r="K92" s="37"/>
    </row>
    <row r="93" spans="1:11" ht="42.75" x14ac:dyDescent="0.25">
      <c r="A93" s="33" t="s">
        <v>71</v>
      </c>
      <c r="B93" s="33"/>
      <c r="C93" s="34"/>
      <c r="D93" s="34"/>
      <c r="E93" s="34"/>
      <c r="F93" s="35"/>
      <c r="G93" s="34">
        <v>0</v>
      </c>
      <c r="H93" s="2"/>
    </row>
    <row r="94" spans="1:11" ht="28.5" x14ac:dyDescent="0.25">
      <c r="A94" s="33" t="s">
        <v>72</v>
      </c>
      <c r="B94" s="33"/>
      <c r="C94" s="34"/>
      <c r="D94" s="34"/>
      <c r="E94" s="34"/>
      <c r="F94" s="34"/>
      <c r="G94" s="35">
        <f>G40*G9</f>
        <v>139.34454278453558</v>
      </c>
      <c r="H94" s="2"/>
    </row>
    <row r="95" spans="1:11" x14ac:dyDescent="0.25">
      <c r="A95" s="33" t="s">
        <v>73</v>
      </c>
      <c r="B95" s="33"/>
      <c r="C95" s="34"/>
      <c r="D95" s="34"/>
      <c r="E95" s="34"/>
      <c r="F95" s="34"/>
      <c r="G95" s="35">
        <v>400</v>
      </c>
      <c r="H95" s="2"/>
    </row>
    <row r="96" spans="1:11" x14ac:dyDescent="0.25">
      <c r="A96" s="33" t="s">
        <v>74</v>
      </c>
      <c r="B96" s="38"/>
      <c r="C96" s="34"/>
      <c r="D96" s="34"/>
      <c r="E96" s="34"/>
      <c r="F96" s="34"/>
      <c r="G96" s="35">
        <v>50</v>
      </c>
      <c r="H96" s="2"/>
    </row>
    <row r="97" spans="1:8" ht="15.75" x14ac:dyDescent="0.25">
      <c r="A97" s="39" t="s">
        <v>75</v>
      </c>
      <c r="B97" s="40"/>
      <c r="C97" s="34"/>
      <c r="D97" s="34"/>
      <c r="E97" s="34"/>
      <c r="F97" s="34"/>
      <c r="G97" s="35">
        <f>G96*G7</f>
        <v>400</v>
      </c>
      <c r="H97" s="2"/>
    </row>
  </sheetData>
  <mergeCells count="1">
    <mergeCell ref="A34:B34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2часа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2021-06-16T10:42:25Z</dcterms:modified>
</cp:coreProperties>
</file>